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Software 3\Knowledge &amp; reports\62 Amortisationskosten von KV-SYstemen\"/>
    </mc:Choice>
  </mc:AlternateContent>
  <xr:revisionPtr revIDLastSave="0" documentId="13_ncr:1_{EAF8D178-5AF5-4474-B7B5-B14E097C0332}" xr6:coauthVersionLast="47" xr6:coauthVersionMax="47" xr10:uidLastSave="{00000000-0000-0000-0000-000000000000}"/>
  <workbookProtection workbookAlgorithmName="SHA-512" workbookHashValue="Vl9PobmkaCJ9b1nSpKAA66o44DWU8l1V7j9S7MQRRPxSf5aaWlkuDKQOcSww+GW6Txs8EHw6H3+e5pyLCREp/w==" workbookSaltValue="nBX01syaDGrd9rRDRTB/0Q==" workbookSpinCount="100000" lockStructure="1"/>
  <bookViews>
    <workbookView xWindow="-103" yWindow="-103" windowWidth="33120" windowHeight="18000" xr2:uid="{1AD0569C-849F-45A4-BCED-EA65F41CCDE1}"/>
  </bookViews>
  <sheets>
    <sheet name="HR-Systems" sheetId="1" r:id="rId1"/>
  </sheets>
  <definedNames>
    <definedName name="_xlnm.Print_Area" localSheetId="0">'HR-Systems'!$A$1:$K$76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1" l="1"/>
  <c r="F33" i="1"/>
  <c r="E33" i="1"/>
  <c r="D33" i="1"/>
  <c r="D35" i="1"/>
  <c r="D23" i="1" s="1"/>
  <c r="G18" i="1"/>
  <c r="F18" i="1"/>
  <c r="E18" i="1"/>
  <c r="G11" i="1"/>
  <c r="F11" i="1"/>
  <c r="E11" i="1"/>
  <c r="G9" i="1"/>
  <c r="F9" i="1"/>
  <c r="E9" i="1"/>
  <c r="G7" i="1"/>
  <c r="F7" i="1"/>
  <c r="E7" i="1"/>
  <c r="G6" i="1"/>
  <c r="F6" i="1"/>
  <c r="E6" i="1"/>
  <c r="G5" i="1"/>
  <c r="F5" i="1"/>
  <c r="E5" i="1"/>
  <c r="G4" i="1"/>
  <c r="F4" i="1"/>
  <c r="E4" i="1"/>
  <c r="G30" i="1"/>
  <c r="G31" i="1" s="1"/>
  <c r="F30" i="1"/>
  <c r="F31" i="1" s="1"/>
  <c r="E30" i="1"/>
  <c r="E31" i="1" s="1"/>
  <c r="D30" i="1"/>
  <c r="D31" i="1" s="1"/>
  <c r="D32" i="1" s="1"/>
  <c r="G17" i="1"/>
  <c r="G10" i="1"/>
  <c r="F17" i="1"/>
  <c r="F10" i="1"/>
  <c r="E17" i="1"/>
  <c r="E10" i="1"/>
  <c r="D17" i="1"/>
  <c r="D10" i="1"/>
  <c r="D12" i="1" s="1"/>
  <c r="G19" i="1"/>
  <c r="E19" i="1"/>
  <c r="D19" i="1"/>
  <c r="D37" i="1" l="1"/>
  <c r="F32" i="1"/>
  <c r="F35" i="1" s="1"/>
  <c r="E32" i="1"/>
  <c r="E35" i="1" s="1"/>
  <c r="G32" i="1"/>
  <c r="G35" i="1" s="1"/>
  <c r="F19" i="1"/>
  <c r="E12" i="1"/>
  <c r="F12" i="1"/>
  <c r="F13" i="1" s="1"/>
  <c r="F14" i="1" s="1"/>
  <c r="G12" i="1"/>
  <c r="G13" i="1"/>
  <c r="G14" i="1" s="1"/>
  <c r="F20" i="1"/>
  <c r="F21" i="1" s="1"/>
  <c r="G20" i="1"/>
  <c r="G21" i="1" s="1"/>
  <c r="E13" i="1"/>
  <c r="E14" i="1" s="1"/>
  <c r="E20" i="1"/>
  <c r="E21" i="1" s="1"/>
  <c r="D20" i="1"/>
  <c r="D21" i="1" s="1"/>
  <c r="D13" i="1"/>
  <c r="D14" i="1" s="1"/>
  <c r="D25" i="1" s="1"/>
  <c r="D39" i="1" l="1"/>
  <c r="G23" i="1"/>
  <c r="G25" i="1" s="1"/>
  <c r="G37" i="1"/>
  <c r="F23" i="1"/>
  <c r="F25" i="1" s="1"/>
  <c r="F37" i="1"/>
  <c r="E23" i="1"/>
  <c r="E25" i="1" s="1"/>
  <c r="E37" i="1"/>
  <c r="F39" i="1" l="1"/>
  <c r="G39" i="1"/>
  <c r="E39" i="1"/>
</calcChain>
</file>

<file path=xl/sharedStrings.xml><?xml version="1.0" encoding="utf-8"?>
<sst xmlns="http://schemas.openxmlformats.org/spreadsheetml/2006/main" count="99" uniqueCount="75">
  <si>
    <t>kPa</t>
  </si>
  <si>
    <t>kW</t>
  </si>
  <si>
    <t>%</t>
  </si>
  <si>
    <t>Pa</t>
  </si>
  <si>
    <t>m3/h</t>
  </si>
  <si>
    <t>EUR/MWh</t>
  </si>
  <si>
    <t>EUR</t>
  </si>
  <si>
    <t>---</t>
  </si>
  <si>
    <t>MWh</t>
  </si>
  <si>
    <t>Bern</t>
  </si>
  <si>
    <t>50'000m3/h, 5°C/0%</t>
  </si>
  <si>
    <t>50'000m3/h, 25°C/0%</t>
  </si>
  <si>
    <t>2 x 14</t>
  </si>
  <si>
    <t>2 x 16</t>
  </si>
  <si>
    <t>2 x 18</t>
  </si>
  <si>
    <t>2 x 20</t>
  </si>
  <si>
    <t>mm</t>
  </si>
  <si>
    <t>2 x 600</t>
  </si>
  <si>
    <t>2 x 670</t>
  </si>
  <si>
    <t>2 x 740</t>
  </si>
  <si>
    <t>2 x 810</t>
  </si>
  <si>
    <t>Zeller Consulting Suisse</t>
  </si>
  <si>
    <t>HVAC Solutions</t>
  </si>
  <si>
    <t>Jurastrasse 35</t>
  </si>
  <si>
    <t>CH-3063 Ittigen</t>
  </si>
  <si>
    <t>info@zcs.ch</t>
  </si>
  <si>
    <t>www.zcs.ch</t>
  </si>
  <si>
    <t>HR-System according DIN EN 308</t>
  </si>
  <si>
    <t>The term per year can be selected variably</t>
  </si>
  <si>
    <t>Temp. Efficiency</t>
  </si>
  <si>
    <t>Capacity</t>
  </si>
  <si>
    <t>Therm per year</t>
  </si>
  <si>
    <t>Hours</t>
  </si>
  <si>
    <t>Air flow per HE</t>
  </si>
  <si>
    <t>Pressure drop per HE</t>
  </si>
  <si>
    <t>Efficiency</t>
  </si>
  <si>
    <t>2 Fans</t>
  </si>
  <si>
    <t>Intermediate medium</t>
  </si>
  <si>
    <t>1 Pump</t>
  </si>
  <si>
    <t>Maintenance costs</t>
  </si>
  <si>
    <t>Operating costs</t>
  </si>
  <si>
    <t>Installation depth</t>
  </si>
  <si>
    <t>Tube rows</t>
  </si>
  <si>
    <t>Piece</t>
  </si>
  <si>
    <t>Two-part HE</t>
  </si>
  <si>
    <t>Air conditioning unit</t>
  </si>
  <si>
    <t>Hydr. &amp; controllers</t>
  </si>
  <si>
    <t>Investment costs</t>
  </si>
  <si>
    <t>Inv.costs per year</t>
  </si>
  <si>
    <t>Amortization</t>
  </si>
  <si>
    <t>Outside air</t>
  </si>
  <si>
    <t>Return air</t>
  </si>
  <si>
    <t>Operation</t>
  </si>
  <si>
    <t>Amortization costs</t>
  </si>
  <si>
    <t>Operation costs</t>
  </si>
  <si>
    <t>Electriciy costs for 2 fans</t>
  </si>
  <si>
    <t>Electricity costs for 1 pump</t>
  </si>
  <si>
    <t>540 meter over sea level (950 hPa)</t>
  </si>
  <si>
    <t>2 m/s flow velocity</t>
  </si>
  <si>
    <t>52 weeks</t>
  </si>
  <si>
    <t>5 days a week</t>
  </si>
  <si>
    <t>8 hours per day</t>
  </si>
  <si>
    <t>2080 hours per year</t>
  </si>
  <si>
    <t>Electricity price</t>
  </si>
  <si>
    <t xml:space="preserve">    5% of the investment costs</t>
  </si>
  <si>
    <t xml:space="preserve">    Total operating costs</t>
  </si>
  <si>
    <t xml:space="preserve">    With 20% surcharge for two-piece HE</t>
  </si>
  <si>
    <t xml:space="preserve">    Proportional costs</t>
  </si>
  <si>
    <t xml:space="preserve">    Total investment costs</t>
  </si>
  <si>
    <t xml:space="preserve">    Amortization in 15 years</t>
  </si>
  <si>
    <t xml:space="preserve">    Amortization costs per year</t>
  </si>
  <si>
    <t>Lower the operating time per year, more sensible it is to have high pressure drops on the intermediate medium due to the high fixed costs. Furthermore, the intermediate carrier pressure drops should be high for the nominal air volume in order not to fall into the laminar range in partial load operation. 25% ethylene glycol was used as the intermediate medium, although Temper-20 would be more sensible.</t>
  </si>
  <si>
    <t>We recommend intermediate medium pressure drops of 200 kPa per heat exchanger, which has a positive effect on the temperature efficiency andcapacity. With moderately corrugated fins from Walter Roller, very small air-side pressure drops result. Nevertheless, the additional energy costs due to the heat recovery system for the two fans are significantly higher than for the pump. From this, it can be concluded that the much smaller intermediate medium pressure drops often required make no sense. In fact, the air-side heat exchanger pressure drops are a problem if fins with too strong a profile are used.</t>
  </si>
  <si>
    <t xml:space="preserve">Intermediate medium pressure drop per HE (kPa)  </t>
  </si>
  <si>
    <t>Costs per year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</si>
</sst>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8"/>
      <name val="Arial"/>
      <family val="2"/>
    </font>
    <font>
      <sz val="8"/>
      <name val="Arial"/>
      <family val="2"/>
    </font>
    <font>
      <b/>
      <sz val="8"/>
      <color rgb="FF0070C0"/>
      <name val="Arial"/>
      <family val="2"/>
    </font>
    <font>
      <b/>
      <sz val="8"/>
      <color rgb="FFFF0000"/>
      <name val="Arial"/>
      <family val="2"/>
    </font>
    <font>
      <b/>
      <sz val="8"/>
      <color rgb="FF00B050"/>
      <name val="Arial"/>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auto="1"/>
      </top>
      <bottom style="thin">
        <color auto="1"/>
      </bottom>
      <diagonal/>
    </border>
    <border>
      <left/>
      <right/>
      <top/>
      <bottom style="thin">
        <color auto="1"/>
      </bottom>
      <diagonal/>
    </border>
    <border>
      <left/>
      <right style="thin">
        <color auto="1"/>
      </right>
      <top/>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2" fontId="2" fillId="2" borderId="0" xfId="0" applyNumberFormat="1" applyFont="1" applyFill="1" applyAlignment="1" applyProtection="1">
      <alignment vertical="top"/>
      <protection hidden="1"/>
    </xf>
    <xf numFmtId="2" fontId="2" fillId="2" borderId="0" xfId="0" applyNumberFormat="1" applyFont="1" applyFill="1" applyAlignment="1" applyProtection="1">
      <alignment horizontal="right" vertical="top"/>
      <protection hidden="1"/>
    </xf>
    <xf numFmtId="2" fontId="1" fillId="2" borderId="0" xfId="0" applyNumberFormat="1" applyFont="1" applyFill="1" applyAlignment="1" applyProtection="1">
      <alignment vertical="top"/>
      <protection hidden="1"/>
    </xf>
    <xf numFmtId="2" fontId="1" fillId="2" borderId="0" xfId="0" applyNumberFormat="1" applyFont="1" applyFill="1" applyAlignment="1" applyProtection="1">
      <alignment horizontal="right" vertical="top"/>
      <protection hidden="1"/>
    </xf>
    <xf numFmtId="2" fontId="3" fillId="2" borderId="0" xfId="0" applyNumberFormat="1" applyFont="1" applyFill="1" applyAlignment="1" applyProtection="1">
      <alignment vertical="top"/>
      <protection hidden="1"/>
    </xf>
    <xf numFmtId="2" fontId="4" fillId="2" borderId="0" xfId="0" applyNumberFormat="1" applyFont="1" applyFill="1" applyAlignment="1" applyProtection="1">
      <alignment vertical="top"/>
      <protection hidden="1"/>
    </xf>
    <xf numFmtId="2" fontId="5" fillId="2" borderId="0" xfId="0" applyNumberFormat="1" applyFont="1" applyFill="1" applyAlignment="1" applyProtection="1">
      <alignment vertical="top"/>
      <protection hidden="1"/>
    </xf>
    <xf numFmtId="2" fontId="2" fillId="2" borderId="1" xfId="0" applyNumberFormat="1" applyFont="1" applyFill="1" applyBorder="1" applyAlignment="1" applyProtection="1">
      <alignment vertical="top"/>
      <protection hidden="1"/>
    </xf>
    <xf numFmtId="2" fontId="2" fillId="2" borderId="1" xfId="0" applyNumberFormat="1" applyFont="1" applyFill="1" applyBorder="1" applyAlignment="1" applyProtection="1">
      <alignment horizontal="right" vertical="top"/>
      <protection hidden="1"/>
    </xf>
    <xf numFmtId="2" fontId="1" fillId="2" borderId="1" xfId="0" applyNumberFormat="1" applyFont="1" applyFill="1" applyBorder="1" applyAlignment="1" applyProtection="1">
      <alignment vertical="top"/>
      <protection hidden="1"/>
    </xf>
    <xf numFmtId="2" fontId="2" fillId="2" borderId="2" xfId="0" applyNumberFormat="1" applyFont="1" applyFill="1" applyBorder="1" applyAlignment="1" applyProtection="1">
      <alignment vertical="top"/>
      <protection hidden="1"/>
    </xf>
    <xf numFmtId="2" fontId="2" fillId="2" borderId="2" xfId="0" applyNumberFormat="1" applyFont="1" applyFill="1" applyBorder="1" applyAlignment="1" applyProtection="1">
      <alignment horizontal="right" vertical="top"/>
      <protection hidden="1"/>
    </xf>
    <xf numFmtId="2" fontId="1" fillId="2" borderId="2" xfId="0" applyNumberFormat="1" applyFont="1" applyFill="1" applyBorder="1" applyAlignment="1" applyProtection="1">
      <alignment horizontal="right" vertical="top"/>
      <protection hidden="1"/>
    </xf>
    <xf numFmtId="2" fontId="4" fillId="2" borderId="1" xfId="0" applyNumberFormat="1" applyFont="1" applyFill="1" applyBorder="1" applyAlignment="1" applyProtection="1">
      <alignment horizontal="right" vertical="top"/>
      <protection hidden="1"/>
    </xf>
    <xf numFmtId="2" fontId="4" fillId="2" borderId="0" xfId="0" applyNumberFormat="1" applyFont="1" applyFill="1" applyAlignment="1" applyProtection="1">
      <alignment vertical="top"/>
      <protection locked="0"/>
    </xf>
    <xf numFmtId="2" fontId="2" fillId="2" borderId="3" xfId="0" applyNumberFormat="1" applyFont="1" applyFill="1" applyBorder="1" applyAlignment="1" applyProtection="1">
      <alignment vertical="top"/>
      <protection hidden="1"/>
    </xf>
    <xf numFmtId="2" fontId="2" fillId="2" borderId="0" xfId="0" applyNumberFormat="1" applyFont="1" applyFill="1" applyAlignment="1" applyProtection="1">
      <alignment horizontal="left" vertical="top" wrapText="1"/>
      <protection hidden="1"/>
    </xf>
    <xf numFmtId="2" fontId="2" fillId="2" borderId="2" xfId="0" applyNumberFormat="1" applyFont="1" applyFill="1" applyBorder="1" applyAlignment="1" applyProtection="1">
      <alignment horizontal="left" vertical="top" wrapText="1"/>
      <protection hidden="1"/>
    </xf>
    <xf numFmtId="2" fontId="2" fillId="2" borderId="0" xfId="0" applyNumberFormat="1" applyFont="1" applyFill="1" applyAlignment="1" applyProtection="1">
      <alignment horizontal="center" vertical="top"/>
      <protection hidden="1"/>
    </xf>
    <xf numFmtId="2" fontId="2" fillId="2" borderId="3" xfId="0" applyNumberFormat="1" applyFont="1" applyFill="1" applyBorder="1" applyAlignment="1" applyProtection="1">
      <alignment horizontal="center" vertical="top"/>
      <protection hidden="1"/>
    </xf>
    <xf numFmtId="2" fontId="2" fillId="2" borderId="0" xfId="1" applyNumberFormat="1" applyFont="1" applyFill="1" applyBorder="1" applyAlignment="1" applyProtection="1">
      <alignment horizontal="center" vertical="top"/>
      <protection hidden="1"/>
    </xf>
    <xf numFmtId="2" fontId="2" fillId="2" borderId="3" xfId="1" applyNumberFormat="1" applyFont="1" applyFill="1" applyBorder="1" applyAlignment="1" applyProtection="1">
      <alignment horizontal="center" vertical="top"/>
      <protection hidden="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75619928520925"/>
          <c:y val="2.6305234289672349E-2"/>
          <c:w val="0.78044411724643414"/>
          <c:h val="0.91983539330954789"/>
        </c:manualLayout>
      </c:layout>
      <c:scatterChart>
        <c:scatterStyle val="smoothMarker"/>
        <c:varyColors val="0"/>
        <c:ser>
          <c:idx val="0"/>
          <c:order val="0"/>
          <c:spPr>
            <a:ln w="19050" cap="rnd">
              <a:solidFill>
                <a:schemeClr val="accent1"/>
              </a:solidFill>
              <a:round/>
            </a:ln>
            <a:effectLst/>
          </c:spPr>
          <c:marker>
            <c:symbol val="circle"/>
            <c:size val="7"/>
            <c:spPr>
              <a:solidFill>
                <a:schemeClr val="bg1"/>
              </a:solidFill>
              <a:ln w="12700">
                <a:solidFill>
                  <a:schemeClr val="tx1"/>
                </a:solidFill>
              </a:ln>
              <a:effectLst/>
            </c:spPr>
          </c:marker>
          <c:xVal>
            <c:numRef>
              <c:f>'HR-Systems'!$D$17:$G$17</c:f>
              <c:numCache>
                <c:formatCode>0.00</c:formatCode>
                <c:ptCount val="4"/>
                <c:pt idx="0">
                  <c:v>218.14850000000001</c:v>
                </c:pt>
                <c:pt idx="1">
                  <c:v>80.807999999999993</c:v>
                </c:pt>
                <c:pt idx="2">
                  <c:v>47.292499999999997</c:v>
                </c:pt>
                <c:pt idx="3">
                  <c:v>33.447499999999998</c:v>
                </c:pt>
              </c:numCache>
            </c:numRef>
          </c:xVal>
          <c:yVal>
            <c:numRef>
              <c:f>'HR-Systems'!$D$14:$G$14</c:f>
              <c:numCache>
                <c:formatCode>0.00</c:formatCode>
                <c:ptCount val="4"/>
                <c:pt idx="0">
                  <c:v>926.08285714285716</c:v>
                </c:pt>
                <c:pt idx="1">
                  <c:v>1003.104761904762</c:v>
                </c:pt>
                <c:pt idx="2">
                  <c:v>1076.3752380952378</c:v>
                </c:pt>
                <c:pt idx="3">
                  <c:v>1146.7980952380954</c:v>
                </c:pt>
              </c:numCache>
            </c:numRef>
          </c:yVal>
          <c:smooth val="1"/>
          <c:extLst>
            <c:ext xmlns:c16="http://schemas.microsoft.com/office/drawing/2014/chart" uri="{C3380CC4-5D6E-409C-BE32-E72D297353CC}">
              <c16:uniqueId val="{00000000-42F0-4A31-9A7D-B0BDAC9C71B4}"/>
            </c:ext>
          </c:extLst>
        </c:ser>
        <c:ser>
          <c:idx val="1"/>
          <c:order val="1"/>
          <c:spPr>
            <a:ln w="19050" cap="rnd">
              <a:solidFill>
                <a:srgbClr val="FF0000"/>
              </a:solidFill>
              <a:round/>
            </a:ln>
            <a:effectLst/>
          </c:spPr>
          <c:marker>
            <c:symbol val="circle"/>
            <c:size val="7"/>
            <c:spPr>
              <a:solidFill>
                <a:schemeClr val="bg1"/>
              </a:solidFill>
              <a:ln w="12700">
                <a:solidFill>
                  <a:schemeClr val="tx1"/>
                </a:solidFill>
              </a:ln>
              <a:effectLst/>
            </c:spPr>
          </c:marker>
          <c:xVal>
            <c:numRef>
              <c:f>'HR-Systems'!$D$17:$G$17</c:f>
              <c:numCache>
                <c:formatCode>0.00</c:formatCode>
                <c:ptCount val="4"/>
                <c:pt idx="0">
                  <c:v>218.14850000000001</c:v>
                </c:pt>
                <c:pt idx="1">
                  <c:v>80.807999999999993</c:v>
                </c:pt>
                <c:pt idx="2">
                  <c:v>47.292499999999997</c:v>
                </c:pt>
                <c:pt idx="3">
                  <c:v>33.447499999999998</c:v>
                </c:pt>
              </c:numCache>
            </c:numRef>
          </c:xVal>
          <c:yVal>
            <c:numRef>
              <c:f>'HR-Systems'!$D$21:$G$21</c:f>
              <c:numCache>
                <c:formatCode>0.00</c:formatCode>
                <c:ptCount val="4"/>
                <c:pt idx="0">
                  <c:v>463.35953336111106</c:v>
                </c:pt>
                <c:pt idx="1">
                  <c:v>171.39556373333329</c:v>
                </c:pt>
                <c:pt idx="2">
                  <c:v>100.16498952777778</c:v>
                </c:pt>
                <c:pt idx="3">
                  <c:v>70.788288999999978</c:v>
                </c:pt>
              </c:numCache>
            </c:numRef>
          </c:yVal>
          <c:smooth val="1"/>
          <c:extLst>
            <c:ext xmlns:c16="http://schemas.microsoft.com/office/drawing/2014/chart" uri="{C3380CC4-5D6E-409C-BE32-E72D297353CC}">
              <c16:uniqueId val="{00000002-42F0-4A31-9A7D-B0BDAC9C71B4}"/>
            </c:ext>
          </c:extLst>
        </c:ser>
        <c:ser>
          <c:idx val="2"/>
          <c:order val="2"/>
          <c:spPr>
            <a:ln w="19050" cap="rnd">
              <a:solidFill>
                <a:schemeClr val="tx1"/>
              </a:solidFill>
              <a:round/>
            </a:ln>
            <a:effectLst/>
          </c:spPr>
          <c:marker>
            <c:symbol val="circle"/>
            <c:size val="7"/>
            <c:spPr>
              <a:solidFill>
                <a:schemeClr val="bg1"/>
              </a:solidFill>
              <a:ln w="12700">
                <a:solidFill>
                  <a:schemeClr val="tx1"/>
                </a:solidFill>
              </a:ln>
              <a:effectLst/>
            </c:spPr>
          </c:marker>
          <c:xVal>
            <c:numRef>
              <c:f>'HR-Systems'!$D$17:$G$17</c:f>
              <c:numCache>
                <c:formatCode>0.00</c:formatCode>
                <c:ptCount val="4"/>
                <c:pt idx="0">
                  <c:v>218.14850000000001</c:v>
                </c:pt>
                <c:pt idx="1">
                  <c:v>80.807999999999993</c:v>
                </c:pt>
                <c:pt idx="2">
                  <c:v>47.292499999999997</c:v>
                </c:pt>
                <c:pt idx="3">
                  <c:v>33.447499999999998</c:v>
                </c:pt>
              </c:numCache>
            </c:numRef>
          </c:xVal>
          <c:yVal>
            <c:numRef>
              <c:f>'HR-Systems'!$D$25:$G$25</c:f>
              <c:numCache>
                <c:formatCode>0.00</c:formatCode>
                <c:ptCount val="4"/>
                <c:pt idx="0">
                  <c:v>4631.3530405039692</c:v>
                </c:pt>
                <c:pt idx="1">
                  <c:v>4776.8133256380961</c:v>
                </c:pt>
                <c:pt idx="2">
                  <c:v>5128.308377623016</c:v>
                </c:pt>
                <c:pt idx="3">
                  <c:v>5509.915084238095</c:v>
                </c:pt>
              </c:numCache>
            </c:numRef>
          </c:yVal>
          <c:smooth val="1"/>
          <c:extLst>
            <c:ext xmlns:c16="http://schemas.microsoft.com/office/drawing/2014/chart" uri="{C3380CC4-5D6E-409C-BE32-E72D297353CC}">
              <c16:uniqueId val="{00000000-F48D-4B07-91AE-162C81CFF0F6}"/>
            </c:ext>
          </c:extLst>
        </c:ser>
        <c:ser>
          <c:idx val="3"/>
          <c:order val="3"/>
          <c:spPr>
            <a:ln w="19050" cap="rnd">
              <a:solidFill>
                <a:srgbClr val="00B050"/>
              </a:solidFill>
              <a:round/>
            </a:ln>
            <a:effectLst/>
          </c:spPr>
          <c:marker>
            <c:symbol val="circle"/>
            <c:size val="7"/>
            <c:spPr>
              <a:solidFill>
                <a:schemeClr val="bg1"/>
              </a:solidFill>
              <a:ln w="12700">
                <a:solidFill>
                  <a:schemeClr val="tx1"/>
                </a:solidFill>
              </a:ln>
              <a:effectLst/>
            </c:spPr>
          </c:marker>
          <c:xVal>
            <c:numRef>
              <c:f>'HR-Systems'!$D$17:$G$17</c:f>
              <c:numCache>
                <c:formatCode>0.00</c:formatCode>
                <c:ptCount val="4"/>
                <c:pt idx="0">
                  <c:v>218.14850000000001</c:v>
                </c:pt>
                <c:pt idx="1">
                  <c:v>80.807999999999993</c:v>
                </c:pt>
                <c:pt idx="2">
                  <c:v>47.292499999999997</c:v>
                </c:pt>
                <c:pt idx="3">
                  <c:v>33.447499999999998</c:v>
                </c:pt>
              </c:numCache>
            </c:numRef>
          </c:xVal>
          <c:yVal>
            <c:numRef>
              <c:f>'HR-Systems'!$D$39:$G$39</c:f>
              <c:numCache>
                <c:formatCode>0.00</c:formatCode>
                <c:ptCount val="4"/>
                <c:pt idx="0">
                  <c:v>8953.9005738373035</c:v>
                </c:pt>
                <c:pt idx="1">
                  <c:v>9579.8973256380959</c:v>
                </c:pt>
                <c:pt idx="2">
                  <c:v>10397.332577623016</c:v>
                </c:pt>
                <c:pt idx="3">
                  <c:v>11233.020017571427</c:v>
                </c:pt>
              </c:numCache>
            </c:numRef>
          </c:yVal>
          <c:smooth val="1"/>
          <c:extLst>
            <c:ext xmlns:c16="http://schemas.microsoft.com/office/drawing/2014/chart" uri="{C3380CC4-5D6E-409C-BE32-E72D297353CC}">
              <c16:uniqueId val="{00000001-F48D-4B07-91AE-162C81CFF0F6}"/>
            </c:ext>
          </c:extLst>
        </c:ser>
        <c:dLbls>
          <c:showLegendKey val="0"/>
          <c:showVal val="0"/>
          <c:showCatName val="0"/>
          <c:showSerName val="0"/>
          <c:showPercent val="0"/>
          <c:showBubbleSize val="0"/>
        </c:dLbls>
        <c:axId val="861776544"/>
        <c:axId val="861778464"/>
      </c:scatterChart>
      <c:valAx>
        <c:axId val="861776544"/>
        <c:scaling>
          <c:orientation val="minMax"/>
        </c:scaling>
        <c:delete val="0"/>
        <c:axPos val="b"/>
        <c:majorGridlines>
          <c:spPr>
            <a:ln w="6350" cap="flat" cmpd="sng" algn="ctr">
              <a:solidFill>
                <a:schemeClr val="tx1"/>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mn-cs"/>
              </a:defRPr>
            </a:pPr>
            <a:endParaRPr lang="de-DE"/>
          </a:p>
        </c:txPr>
        <c:crossAx val="861778464"/>
        <c:crosses val="autoZero"/>
        <c:crossBetween val="midCat"/>
      </c:valAx>
      <c:valAx>
        <c:axId val="861778464"/>
        <c:scaling>
          <c:orientation val="minMax"/>
        </c:scaling>
        <c:delete val="0"/>
        <c:axPos val="l"/>
        <c:majorGridlines>
          <c:spPr>
            <a:ln w="6350" cap="flat" cmpd="sng" algn="ctr">
              <a:solidFill>
                <a:schemeClr val="tx1"/>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Arial" panose="020B0604020202020204" pitchFamily="34" charset="0"/>
                <a:ea typeface="+mn-ea"/>
                <a:cs typeface="+mn-cs"/>
              </a:defRPr>
            </a:pPr>
            <a:endParaRPr lang="de-DE"/>
          </a:p>
        </c:txPr>
        <c:crossAx val="861776544"/>
        <c:crosses val="autoZero"/>
        <c:crossBetween val="midCat"/>
      </c:valAx>
      <c:spPr>
        <a:noFill/>
        <a:ln w="19050">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800" b="1" i="0" baseline="0">
          <a:latin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62553</xdr:colOff>
      <xdr:row>40</xdr:row>
      <xdr:rowOff>89817</xdr:rowOff>
    </xdr:from>
    <xdr:to>
      <xdr:col>5</xdr:col>
      <xdr:colOff>54430</xdr:colOff>
      <xdr:row>74</xdr:row>
      <xdr:rowOff>54427</xdr:rowOff>
    </xdr:to>
    <xdr:graphicFrame macro="">
      <xdr:nvGraphicFramePr>
        <xdr:cNvPr id="4" name="Diagramm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407438</xdr:colOff>
      <xdr:row>49</xdr:row>
      <xdr:rowOff>37322</xdr:rowOff>
    </xdr:from>
    <xdr:to>
      <xdr:col>7</xdr:col>
      <xdr:colOff>467309</xdr:colOff>
      <xdr:row>51</xdr:row>
      <xdr:rowOff>102636</xdr:rowOff>
    </xdr:to>
    <xdr:sp macro="" textlink="">
      <xdr:nvSpPr>
        <xdr:cNvPr id="5" name="Eckige Klammer rechts 4">
          <a:extLst>
            <a:ext uri="{FF2B5EF4-FFF2-40B4-BE49-F238E27FC236}">
              <a16:creationId xmlns:a16="http://schemas.microsoft.com/office/drawing/2014/main" id="{00000000-0008-0000-0000-000005000000}"/>
            </a:ext>
          </a:extLst>
        </xdr:cNvPr>
        <xdr:cNvSpPr/>
      </xdr:nvSpPr>
      <xdr:spPr>
        <a:xfrm>
          <a:off x="4805267" y="6438122"/>
          <a:ext cx="59871" cy="326571"/>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kern="1200"/>
        </a:p>
      </xdr:txBody>
    </xdr:sp>
    <xdr:clientData/>
  </xdr:twoCellAnchor>
  <xdr:twoCellAnchor editAs="oneCell">
    <xdr:from>
      <xdr:col>7</xdr:col>
      <xdr:colOff>239491</xdr:colOff>
      <xdr:row>1</xdr:row>
      <xdr:rowOff>0</xdr:rowOff>
    </xdr:from>
    <xdr:to>
      <xdr:col>9</xdr:col>
      <xdr:colOff>402774</xdr:colOff>
      <xdr:row>7</xdr:row>
      <xdr:rowOff>19139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37320" y="130629"/>
          <a:ext cx="1469568" cy="802910"/>
        </a:xfrm>
        <a:prstGeom prst="rect">
          <a:avLst/>
        </a:prstGeom>
      </xdr:spPr>
    </xdr:pic>
    <xdr:clientData/>
  </xdr:twoCellAnchor>
  <mc:AlternateContent xmlns:mc="http://schemas.openxmlformats.org/markup-compatibility/2006">
    <mc:Choice xmlns:a14="http://schemas.microsoft.com/office/drawing/2010/main" Requires="a14">
      <xdr:twoCellAnchor>
        <xdr:from>
          <xdr:col>7</xdr:col>
          <xdr:colOff>261257</xdr:colOff>
          <xdr:row>14</xdr:row>
          <xdr:rowOff>81643</xdr:rowOff>
        </xdr:from>
        <xdr:to>
          <xdr:col>9</xdr:col>
          <xdr:colOff>391886</xdr:colOff>
          <xdr:row>21</xdr:row>
          <xdr:rowOff>43543</xdr:rowOff>
        </xdr:to>
        <xdr:sp macro="" textlink="">
          <xdr:nvSpPr>
            <xdr:cNvPr id="1025" name="Object 407"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http://www.zcs.ch/" TargetMode="External"/><Relationship Id="rId1" Type="http://schemas.openxmlformats.org/officeDocument/2006/relationships/hyperlink" Target="mailto:info@zcs.ch"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E9D35-133D-4137-A866-458FC7C6D666}">
  <dimension ref="B2:J75"/>
  <sheetViews>
    <sheetView tabSelected="1" zoomScaleNormal="100" workbookViewId="0">
      <selection activeCell="D6" sqref="D6"/>
    </sheetView>
  </sheetViews>
  <sheetFormatPr baseColWidth="10" defaultRowHeight="10.3" x14ac:dyDescent="0.4"/>
  <cols>
    <col min="1" max="1" width="1.69140625" style="1" customWidth="1"/>
    <col min="2" max="2" width="14.3046875" style="1" customWidth="1"/>
    <col min="3" max="3" width="9.23046875" style="2" customWidth="1"/>
    <col min="4" max="10" width="9.23046875" style="1" customWidth="1"/>
    <col min="11" max="11" width="1.69140625" style="1" customWidth="1"/>
    <col min="12" max="16384" width="11.07421875" style="1"/>
  </cols>
  <sheetData>
    <row r="2" spans="2:10" x14ac:dyDescent="0.4">
      <c r="B2" s="10" t="s">
        <v>27</v>
      </c>
      <c r="C2" s="9"/>
      <c r="D2" s="8"/>
      <c r="E2" s="8"/>
      <c r="F2" s="8"/>
      <c r="G2" s="14" t="s">
        <v>28</v>
      </c>
      <c r="J2" s="16"/>
    </row>
    <row r="3" spans="2:10" x14ac:dyDescent="0.4">
      <c r="J3" s="16"/>
    </row>
    <row r="4" spans="2:10" x14ac:dyDescent="0.4">
      <c r="B4" s="1" t="s">
        <v>29</v>
      </c>
      <c r="C4" s="2" t="s">
        <v>2</v>
      </c>
      <c r="D4" s="1">
        <v>70</v>
      </c>
      <c r="E4" s="1">
        <f t="shared" ref="E4:G7" si="0">$D4</f>
        <v>70</v>
      </c>
      <c r="F4" s="1">
        <f t="shared" si="0"/>
        <v>70</v>
      </c>
      <c r="G4" s="1">
        <f t="shared" si="0"/>
        <v>70</v>
      </c>
      <c r="J4" s="16"/>
    </row>
    <row r="5" spans="2:10" x14ac:dyDescent="0.4">
      <c r="B5" s="1" t="s">
        <v>30</v>
      </c>
      <c r="C5" s="2" t="s">
        <v>1</v>
      </c>
      <c r="D5" s="1">
        <v>218.64500000000001</v>
      </c>
      <c r="E5" s="1">
        <f t="shared" si="0"/>
        <v>218.64500000000001</v>
      </c>
      <c r="F5" s="1">
        <f t="shared" si="0"/>
        <v>218.64500000000001</v>
      </c>
      <c r="G5" s="1">
        <f t="shared" si="0"/>
        <v>218.64500000000001</v>
      </c>
      <c r="J5" s="16"/>
    </row>
    <row r="6" spans="2:10" x14ac:dyDescent="0.4">
      <c r="B6" s="1" t="s">
        <v>31</v>
      </c>
      <c r="C6" s="2" t="s">
        <v>32</v>
      </c>
      <c r="D6" s="15">
        <v>2080</v>
      </c>
      <c r="E6" s="1">
        <f t="shared" si="0"/>
        <v>2080</v>
      </c>
      <c r="F6" s="1">
        <f t="shared" si="0"/>
        <v>2080</v>
      </c>
      <c r="G6" s="1">
        <f t="shared" si="0"/>
        <v>2080</v>
      </c>
      <c r="J6" s="16"/>
    </row>
    <row r="7" spans="2:10" x14ac:dyDescent="0.4">
      <c r="B7" s="1" t="s">
        <v>63</v>
      </c>
      <c r="C7" s="2" t="s">
        <v>5</v>
      </c>
      <c r="D7" s="1">
        <v>100</v>
      </c>
      <c r="E7" s="1">
        <f t="shared" si="0"/>
        <v>100</v>
      </c>
      <c r="F7" s="1">
        <f t="shared" si="0"/>
        <v>100</v>
      </c>
      <c r="G7" s="1">
        <f t="shared" si="0"/>
        <v>100</v>
      </c>
      <c r="J7" s="16"/>
    </row>
    <row r="8" spans="2:10" x14ac:dyDescent="0.4">
      <c r="J8" s="16"/>
    </row>
    <row r="9" spans="2:10" x14ac:dyDescent="0.4">
      <c r="B9" s="1" t="s">
        <v>33</v>
      </c>
      <c r="C9" s="2" t="s">
        <v>4</v>
      </c>
      <c r="D9" s="1">
        <v>50000</v>
      </c>
      <c r="E9" s="1">
        <f>$D9</f>
        <v>50000</v>
      </c>
      <c r="F9" s="1">
        <f>$D9</f>
        <v>50000</v>
      </c>
      <c r="G9" s="1">
        <f>$D9</f>
        <v>50000</v>
      </c>
      <c r="H9" s="19" t="s">
        <v>21</v>
      </c>
      <c r="I9" s="19"/>
      <c r="J9" s="20"/>
    </row>
    <row r="10" spans="2:10" x14ac:dyDescent="0.4">
      <c r="B10" s="1" t="s">
        <v>34</v>
      </c>
      <c r="C10" s="2" t="s">
        <v>3</v>
      </c>
      <c r="D10" s="1">
        <f>(110.882+113.515)/2</f>
        <v>112.1985</v>
      </c>
      <c r="E10" s="1">
        <f>(120.108+122.952)/2</f>
        <v>121.53</v>
      </c>
      <c r="F10" s="1">
        <f>(128.885+131.929)/2</f>
        <v>130.40699999999998</v>
      </c>
      <c r="G10" s="1">
        <f>(137.321+140.557)/2</f>
        <v>138.93899999999999</v>
      </c>
      <c r="H10" s="19" t="s">
        <v>22</v>
      </c>
      <c r="I10" s="19"/>
      <c r="J10" s="20"/>
    </row>
    <row r="11" spans="2:10" x14ac:dyDescent="0.4">
      <c r="B11" s="1" t="s">
        <v>35</v>
      </c>
      <c r="C11" s="2" t="s">
        <v>7</v>
      </c>
      <c r="D11" s="1">
        <v>0.7</v>
      </c>
      <c r="E11" s="1">
        <f>$D11</f>
        <v>0.7</v>
      </c>
      <c r="F11" s="1">
        <f>$D11</f>
        <v>0.7</v>
      </c>
      <c r="G11" s="1">
        <f>$D11</f>
        <v>0.7</v>
      </c>
      <c r="H11" s="19" t="s">
        <v>23</v>
      </c>
      <c r="I11" s="19"/>
      <c r="J11" s="20"/>
    </row>
    <row r="12" spans="2:10" x14ac:dyDescent="0.4">
      <c r="B12" s="1" t="s">
        <v>36</v>
      </c>
      <c r="C12" s="2" t="s">
        <v>1</v>
      </c>
      <c r="D12" s="1">
        <f t="shared" ref="D12:G12" si="1">2*D9*D10/D11/3600/1000</f>
        <v>4.4523214285714285</v>
      </c>
      <c r="E12" s="1">
        <f t="shared" si="1"/>
        <v>4.8226190476190478</v>
      </c>
      <c r="F12" s="1">
        <f t="shared" si="1"/>
        <v>5.1748809523809518</v>
      </c>
      <c r="G12" s="1">
        <f t="shared" si="1"/>
        <v>5.5134523809523808</v>
      </c>
      <c r="H12" s="19" t="s">
        <v>24</v>
      </c>
      <c r="I12" s="19"/>
      <c r="J12" s="20"/>
    </row>
    <row r="13" spans="2:10" x14ac:dyDescent="0.4">
      <c r="B13" s="1" t="s">
        <v>36</v>
      </c>
      <c r="C13" s="2" t="s">
        <v>8</v>
      </c>
      <c r="D13" s="1">
        <f t="shared" ref="D13:G13" si="2">D6*D12/1000</f>
        <v>9.2608285714285721</v>
      </c>
      <c r="E13" s="1">
        <f t="shared" si="2"/>
        <v>10.031047619047619</v>
      </c>
      <c r="F13" s="1">
        <f t="shared" si="2"/>
        <v>10.763752380952379</v>
      </c>
      <c r="G13" s="1">
        <f t="shared" si="2"/>
        <v>11.467980952380953</v>
      </c>
      <c r="H13" s="21" t="s">
        <v>25</v>
      </c>
      <c r="I13" s="21"/>
      <c r="J13" s="22"/>
    </row>
    <row r="14" spans="2:10" x14ac:dyDescent="0.4">
      <c r="B14" s="1" t="s">
        <v>36</v>
      </c>
      <c r="C14" s="2" t="s">
        <v>6</v>
      </c>
      <c r="D14" s="1">
        <f t="shared" ref="D14:G14" si="3">D7*D13</f>
        <v>926.08285714285716</v>
      </c>
      <c r="E14" s="1">
        <f t="shared" si="3"/>
        <v>1003.104761904762</v>
      </c>
      <c r="F14" s="1">
        <f t="shared" si="3"/>
        <v>1076.3752380952378</v>
      </c>
      <c r="G14" s="1">
        <f t="shared" si="3"/>
        <v>1146.7980952380954</v>
      </c>
      <c r="H14" s="21" t="s">
        <v>26</v>
      </c>
      <c r="I14" s="19"/>
      <c r="J14" s="20"/>
    </row>
    <row r="15" spans="2:10" x14ac:dyDescent="0.4">
      <c r="J15" s="16"/>
    </row>
    <row r="16" spans="2:10" x14ac:dyDescent="0.4">
      <c r="B16" s="1" t="s">
        <v>37</v>
      </c>
      <c r="C16" s="2" t="s">
        <v>4</v>
      </c>
      <c r="D16" s="1">
        <v>14.705</v>
      </c>
      <c r="E16" s="1">
        <v>14.683999999999999</v>
      </c>
      <c r="F16" s="1">
        <v>14.663</v>
      </c>
      <c r="G16" s="1">
        <v>14.651999999999999</v>
      </c>
      <c r="J16" s="16"/>
    </row>
    <row r="17" spans="2:10" x14ac:dyDescent="0.4">
      <c r="B17" s="1" t="s">
        <v>34</v>
      </c>
      <c r="C17" s="2" t="s">
        <v>0</v>
      </c>
      <c r="D17" s="1">
        <f>(218.108+218.189)/2</f>
        <v>218.14850000000001</v>
      </c>
      <c r="E17" s="1">
        <f>(80.795+80.821)/2</f>
        <v>80.807999999999993</v>
      </c>
      <c r="F17" s="1">
        <f>(47.285+47.3)/2</f>
        <v>47.292499999999997</v>
      </c>
      <c r="G17" s="1">
        <f>(33.443+33.452)/2</f>
        <v>33.447499999999998</v>
      </c>
      <c r="J17" s="16"/>
    </row>
    <row r="18" spans="2:10" x14ac:dyDescent="0.4">
      <c r="B18" s="1" t="s">
        <v>35</v>
      </c>
      <c r="C18" s="2" t="s">
        <v>7</v>
      </c>
      <c r="D18" s="1">
        <v>0.8</v>
      </c>
      <c r="E18" s="1">
        <f>$D18</f>
        <v>0.8</v>
      </c>
      <c r="F18" s="1">
        <f>$D18</f>
        <v>0.8</v>
      </c>
      <c r="G18" s="1">
        <f>$D18</f>
        <v>0.8</v>
      </c>
      <c r="J18" s="16"/>
    </row>
    <row r="19" spans="2:10" x14ac:dyDescent="0.4">
      <c r="B19" s="1" t="s">
        <v>38</v>
      </c>
      <c r="C19" s="2" t="s">
        <v>1</v>
      </c>
      <c r="D19" s="1">
        <f t="shared" ref="D19:G19" si="4">2*D16*D17/D18/3600</f>
        <v>2.227690064236111</v>
      </c>
      <c r="E19" s="1">
        <f t="shared" si="4"/>
        <v>0.82401713333333304</v>
      </c>
      <c r="F19" s="1">
        <f t="shared" si="4"/>
        <v>0.48156244965277772</v>
      </c>
      <c r="G19" s="1">
        <f t="shared" si="4"/>
        <v>0.34032831249999995</v>
      </c>
      <c r="J19" s="16"/>
    </row>
    <row r="20" spans="2:10" x14ac:dyDescent="0.4">
      <c r="B20" s="1" t="s">
        <v>38</v>
      </c>
      <c r="C20" s="2" t="s">
        <v>8</v>
      </c>
      <c r="D20" s="1">
        <f t="shared" ref="D20:G20" si="5">D6*D19/1000</f>
        <v>4.6335953336111109</v>
      </c>
      <c r="E20" s="1">
        <f t="shared" si="5"/>
        <v>1.7139556373333329</v>
      </c>
      <c r="F20" s="1">
        <f t="shared" si="5"/>
        <v>1.0016498952777777</v>
      </c>
      <c r="G20" s="1">
        <f t="shared" si="5"/>
        <v>0.70788288999999982</v>
      </c>
      <c r="J20" s="16"/>
    </row>
    <row r="21" spans="2:10" x14ac:dyDescent="0.4">
      <c r="B21" s="1" t="s">
        <v>38</v>
      </c>
      <c r="C21" s="2" t="s">
        <v>6</v>
      </c>
      <c r="D21" s="1">
        <f t="shared" ref="D21:G21" si="6">D7*D20</f>
        <v>463.35953336111106</v>
      </c>
      <c r="E21" s="1">
        <f t="shared" si="6"/>
        <v>171.39556373333329</v>
      </c>
      <c r="F21" s="1">
        <f t="shared" si="6"/>
        <v>100.16498952777778</v>
      </c>
      <c r="G21" s="1">
        <f t="shared" si="6"/>
        <v>70.788288999999978</v>
      </c>
      <c r="J21" s="16"/>
    </row>
    <row r="22" spans="2:10" x14ac:dyDescent="0.4">
      <c r="J22" s="16"/>
    </row>
    <row r="23" spans="2:10" x14ac:dyDescent="0.4">
      <c r="B23" s="1" t="s">
        <v>39</v>
      </c>
      <c r="C23" s="2" t="s">
        <v>6</v>
      </c>
      <c r="D23" s="1">
        <f>D35*0.05</f>
        <v>3241.9106500000007</v>
      </c>
      <c r="E23" s="1">
        <f>E35*0.05</f>
        <v>3602.3130000000006</v>
      </c>
      <c r="F23" s="1">
        <f>F35*0.05</f>
        <v>3951.7681500000008</v>
      </c>
      <c r="G23" s="1">
        <f>G35*0.05</f>
        <v>4292.3287</v>
      </c>
      <c r="H23" s="1" t="s">
        <v>64</v>
      </c>
      <c r="J23" s="16"/>
    </row>
    <row r="24" spans="2:10" x14ac:dyDescent="0.4">
      <c r="J24" s="16"/>
    </row>
    <row r="25" spans="2:10" x14ac:dyDescent="0.4">
      <c r="B25" s="3" t="s">
        <v>40</v>
      </c>
      <c r="C25" s="4" t="s">
        <v>6</v>
      </c>
      <c r="D25" s="3">
        <f>D14+D21+D23</f>
        <v>4631.3530405039692</v>
      </c>
      <c r="E25" s="3">
        <f>E14+E21+E23</f>
        <v>4776.8133256380961</v>
      </c>
      <c r="F25" s="3">
        <f>F14+F21+F23</f>
        <v>5128.308377623016</v>
      </c>
      <c r="G25" s="3">
        <f>G14+G21+G23</f>
        <v>5509.915084238095</v>
      </c>
      <c r="H25" s="3" t="s">
        <v>65</v>
      </c>
      <c r="J25" s="16"/>
    </row>
    <row r="26" spans="2:10" x14ac:dyDescent="0.4">
      <c r="J26" s="16"/>
    </row>
    <row r="27" spans="2:10" x14ac:dyDescent="0.4">
      <c r="B27" s="1" t="s">
        <v>41</v>
      </c>
      <c r="C27" s="2" t="s">
        <v>16</v>
      </c>
      <c r="D27" s="2" t="s">
        <v>17</v>
      </c>
      <c r="E27" s="2" t="s">
        <v>18</v>
      </c>
      <c r="F27" s="2" t="s">
        <v>19</v>
      </c>
      <c r="G27" s="2" t="s">
        <v>20</v>
      </c>
      <c r="J27" s="16"/>
    </row>
    <row r="28" spans="2:10" x14ac:dyDescent="0.4">
      <c r="B28" s="1" t="s">
        <v>42</v>
      </c>
      <c r="C28" s="2" t="s">
        <v>43</v>
      </c>
      <c r="D28" s="2" t="s">
        <v>12</v>
      </c>
      <c r="E28" s="2" t="s">
        <v>13</v>
      </c>
      <c r="F28" s="2" t="s">
        <v>14</v>
      </c>
      <c r="G28" s="2" t="s">
        <v>15</v>
      </c>
      <c r="J28" s="16"/>
    </row>
    <row r="29" spans="2:10" x14ac:dyDescent="0.4">
      <c r="J29" s="16"/>
    </row>
    <row r="30" spans="2:10" x14ac:dyDescent="0.4">
      <c r="B30" s="1" t="s">
        <v>44</v>
      </c>
      <c r="C30" s="2" t="s">
        <v>6</v>
      </c>
      <c r="D30" s="1">
        <f>2.2*18953</f>
        <v>41696.600000000006</v>
      </c>
      <c r="E30" s="1">
        <f>2.2*21060</f>
        <v>46332.000000000007</v>
      </c>
      <c r="F30" s="1">
        <f>2.2*23103</f>
        <v>50826.600000000006</v>
      </c>
      <c r="G30" s="1">
        <f>2.2*25094</f>
        <v>55206.8</v>
      </c>
      <c r="H30" s="1" t="s">
        <v>66</v>
      </c>
      <c r="J30" s="16"/>
    </row>
    <row r="31" spans="2:10" x14ac:dyDescent="0.4">
      <c r="B31" s="1" t="s">
        <v>45</v>
      </c>
      <c r="C31" s="2" t="s">
        <v>6</v>
      </c>
      <c r="D31" s="1">
        <f>D30/20</f>
        <v>2084.8300000000004</v>
      </c>
      <c r="E31" s="1">
        <f>E30/20</f>
        <v>2316.6000000000004</v>
      </c>
      <c r="F31" s="1">
        <f>F30/20</f>
        <v>2541.3300000000004</v>
      </c>
      <c r="G31" s="1">
        <f>G30/20</f>
        <v>2760.34</v>
      </c>
      <c r="H31" s="1" t="s">
        <v>67</v>
      </c>
      <c r="J31" s="16"/>
    </row>
    <row r="32" spans="2:10" x14ac:dyDescent="0.4">
      <c r="B32" s="1" t="s">
        <v>36</v>
      </c>
      <c r="C32" s="2" t="s">
        <v>6</v>
      </c>
      <c r="D32" s="1">
        <f>D31/10</f>
        <v>208.48300000000003</v>
      </c>
      <c r="E32" s="1">
        <f>E31/10</f>
        <v>231.66000000000003</v>
      </c>
      <c r="F32" s="1">
        <f>F31/10</f>
        <v>254.13300000000004</v>
      </c>
      <c r="G32" s="1">
        <f>G31/10</f>
        <v>276.03399999999999</v>
      </c>
      <c r="H32" s="1" t="s">
        <v>67</v>
      </c>
      <c r="J32" s="16"/>
    </row>
    <row r="33" spans="2:10" x14ac:dyDescent="0.4">
      <c r="B33" s="1" t="s">
        <v>46</v>
      </c>
      <c r="C33" s="2" t="s">
        <v>6</v>
      </c>
      <c r="D33" s="1">
        <f>D30/2</f>
        <v>20848.300000000003</v>
      </c>
      <c r="E33" s="1">
        <f>E30/2</f>
        <v>23166.000000000004</v>
      </c>
      <c r="F33" s="1">
        <f>F30/2</f>
        <v>25413.300000000003</v>
      </c>
      <c r="G33" s="1">
        <f>G30/2</f>
        <v>27603.4</v>
      </c>
      <c r="J33" s="16"/>
    </row>
    <row r="34" spans="2:10" x14ac:dyDescent="0.4">
      <c r="J34" s="16"/>
    </row>
    <row r="35" spans="2:10" x14ac:dyDescent="0.4">
      <c r="B35" s="3" t="s">
        <v>47</v>
      </c>
      <c r="C35" s="4" t="s">
        <v>6</v>
      </c>
      <c r="D35" s="3">
        <f>SUM(D30:D33)</f>
        <v>64838.213000000011</v>
      </c>
      <c r="E35" s="3">
        <f>SUM(E30:E33)</f>
        <v>72046.260000000009</v>
      </c>
      <c r="F35" s="3">
        <f>SUM(F30:F33)</f>
        <v>79035.363000000012</v>
      </c>
      <c r="G35" s="3">
        <f>SUM(G30:G33)</f>
        <v>85846.573999999993</v>
      </c>
      <c r="H35" s="3" t="s">
        <v>68</v>
      </c>
      <c r="J35" s="16"/>
    </row>
    <row r="36" spans="2:10" x14ac:dyDescent="0.4">
      <c r="J36" s="16"/>
    </row>
    <row r="37" spans="2:10" x14ac:dyDescent="0.4">
      <c r="B37" s="1" t="s">
        <v>48</v>
      </c>
      <c r="C37" s="2" t="s">
        <v>6</v>
      </c>
      <c r="D37" s="1">
        <f>D35/15</f>
        <v>4322.5475333333343</v>
      </c>
      <c r="E37" s="1">
        <f>E35/15</f>
        <v>4803.0840000000007</v>
      </c>
      <c r="F37" s="1">
        <f>F35/15</f>
        <v>5269.0242000000007</v>
      </c>
      <c r="G37" s="1">
        <f>G35/15</f>
        <v>5723.1049333333331</v>
      </c>
      <c r="H37" s="1" t="s">
        <v>69</v>
      </c>
      <c r="J37" s="16"/>
    </row>
    <row r="38" spans="2:10" x14ac:dyDescent="0.4">
      <c r="J38" s="16"/>
    </row>
    <row r="39" spans="2:10" x14ac:dyDescent="0.4">
      <c r="B39" s="3" t="s">
        <v>49</v>
      </c>
      <c r="C39" s="4" t="s">
        <v>6</v>
      </c>
      <c r="D39" s="3">
        <f>D25+D37</f>
        <v>8953.9005738373035</v>
      </c>
      <c r="E39" s="3">
        <f>E25+E37</f>
        <v>9579.8973256380959</v>
      </c>
      <c r="F39" s="3">
        <f>F25+F37</f>
        <v>10397.332577623016</v>
      </c>
      <c r="G39" s="3">
        <f>G25+G37</f>
        <v>11233.020017571427</v>
      </c>
      <c r="H39" s="3" t="s">
        <v>70</v>
      </c>
      <c r="J39" s="16"/>
    </row>
    <row r="41" spans="2:10" x14ac:dyDescent="0.4">
      <c r="B41" s="3" t="s">
        <v>74</v>
      </c>
    </row>
    <row r="42" spans="2:10" x14ac:dyDescent="0.4">
      <c r="F42" s="3" t="s">
        <v>9</v>
      </c>
      <c r="G42" s="1" t="s">
        <v>57</v>
      </c>
    </row>
    <row r="44" spans="2:10" x14ac:dyDescent="0.4">
      <c r="F44" s="3" t="s">
        <v>50</v>
      </c>
      <c r="G44" s="1" t="s">
        <v>10</v>
      </c>
    </row>
    <row r="45" spans="2:10" x14ac:dyDescent="0.4">
      <c r="G45" s="1" t="s">
        <v>58</v>
      </c>
    </row>
    <row r="47" spans="2:10" x14ac:dyDescent="0.4">
      <c r="F47" s="3" t="s">
        <v>51</v>
      </c>
      <c r="G47" s="1" t="s">
        <v>11</v>
      </c>
    </row>
    <row r="48" spans="2:10" x14ac:dyDescent="0.4">
      <c r="G48" s="1" t="s">
        <v>58</v>
      </c>
    </row>
    <row r="50" spans="6:10" x14ac:dyDescent="0.4">
      <c r="F50" s="3" t="s">
        <v>52</v>
      </c>
      <c r="G50" s="1" t="s">
        <v>59</v>
      </c>
    </row>
    <row r="51" spans="6:10" x14ac:dyDescent="0.4">
      <c r="G51" s="1" t="s">
        <v>60</v>
      </c>
      <c r="I51" s="3" t="s">
        <v>62</v>
      </c>
    </row>
    <row r="52" spans="6:10" ht="10.3" customHeight="1" x14ac:dyDescent="0.4">
      <c r="G52" s="1" t="s">
        <v>61</v>
      </c>
    </row>
    <row r="53" spans="6:10" ht="10.3" customHeight="1" x14ac:dyDescent="0.4"/>
    <row r="54" spans="6:10" x14ac:dyDescent="0.4">
      <c r="F54" s="7" t="s">
        <v>53</v>
      </c>
    </row>
    <row r="55" spans="6:10" x14ac:dyDescent="0.4">
      <c r="F55" s="3" t="s">
        <v>54</v>
      </c>
    </row>
    <row r="56" spans="6:10" ht="10.3" customHeight="1" x14ac:dyDescent="0.4">
      <c r="F56" s="5" t="s">
        <v>55</v>
      </c>
    </row>
    <row r="57" spans="6:10" x14ac:dyDescent="0.4">
      <c r="F57" s="6" t="s">
        <v>56</v>
      </c>
    </row>
    <row r="58" spans="6:10" ht="10.3" customHeight="1" x14ac:dyDescent="0.4"/>
    <row r="59" spans="6:10" x14ac:dyDescent="0.4">
      <c r="F59" s="17" t="s">
        <v>71</v>
      </c>
      <c r="G59" s="17"/>
      <c r="H59" s="17"/>
      <c r="I59" s="17"/>
      <c r="J59" s="17"/>
    </row>
    <row r="60" spans="6:10" ht="10.3" customHeight="1" x14ac:dyDescent="0.4">
      <c r="F60" s="17"/>
      <c r="G60" s="17"/>
      <c r="H60" s="17"/>
      <c r="I60" s="17"/>
      <c r="J60" s="17"/>
    </row>
    <row r="61" spans="6:10" x14ac:dyDescent="0.4">
      <c r="F61" s="17"/>
      <c r="G61" s="17"/>
      <c r="H61" s="17"/>
      <c r="I61" s="17"/>
      <c r="J61" s="17"/>
    </row>
    <row r="62" spans="6:10" x14ac:dyDescent="0.4">
      <c r="F62" s="17"/>
      <c r="G62" s="17"/>
      <c r="H62" s="17"/>
      <c r="I62" s="17"/>
      <c r="J62" s="17"/>
    </row>
    <row r="63" spans="6:10" x14ac:dyDescent="0.4">
      <c r="F63" s="17"/>
      <c r="G63" s="17"/>
      <c r="H63" s="17"/>
      <c r="I63" s="17"/>
      <c r="J63" s="17"/>
    </row>
    <row r="64" spans="6:10" x14ac:dyDescent="0.4">
      <c r="F64" s="17"/>
      <c r="G64" s="17"/>
      <c r="H64" s="17"/>
      <c r="I64" s="17"/>
      <c r="J64" s="17"/>
    </row>
    <row r="65" spans="2:10" x14ac:dyDescent="0.4">
      <c r="F65" s="17"/>
      <c r="G65" s="17"/>
      <c r="H65" s="17"/>
      <c r="I65" s="17"/>
      <c r="J65" s="17"/>
    </row>
    <row r="66" spans="2:10" x14ac:dyDescent="0.4">
      <c r="F66" s="17" t="s">
        <v>72</v>
      </c>
      <c r="G66" s="17"/>
      <c r="H66" s="17"/>
      <c r="I66" s="17"/>
      <c r="J66" s="17"/>
    </row>
    <row r="67" spans="2:10" x14ac:dyDescent="0.4">
      <c r="F67" s="17"/>
      <c r="G67" s="17"/>
      <c r="H67" s="17"/>
      <c r="I67" s="17"/>
      <c r="J67" s="17"/>
    </row>
    <row r="68" spans="2:10" x14ac:dyDescent="0.4">
      <c r="F68" s="17"/>
      <c r="G68" s="17"/>
      <c r="H68" s="17"/>
      <c r="I68" s="17"/>
      <c r="J68" s="17"/>
    </row>
    <row r="69" spans="2:10" x14ac:dyDescent="0.4">
      <c r="F69" s="17"/>
      <c r="G69" s="17"/>
      <c r="H69" s="17"/>
      <c r="I69" s="17"/>
      <c r="J69" s="17"/>
    </row>
    <row r="70" spans="2:10" x14ac:dyDescent="0.4">
      <c r="F70" s="17"/>
      <c r="G70" s="17"/>
      <c r="H70" s="17"/>
      <c r="I70" s="17"/>
      <c r="J70" s="17"/>
    </row>
    <row r="71" spans="2:10" x14ac:dyDescent="0.4">
      <c r="F71" s="17"/>
      <c r="G71" s="17"/>
      <c r="H71" s="17"/>
      <c r="I71" s="17"/>
      <c r="J71" s="17"/>
    </row>
    <row r="72" spans="2:10" x14ac:dyDescent="0.4">
      <c r="F72" s="17"/>
      <c r="G72" s="17"/>
      <c r="H72" s="17"/>
      <c r="I72" s="17"/>
      <c r="J72" s="17"/>
    </row>
    <row r="73" spans="2:10" x14ac:dyDescent="0.4">
      <c r="F73" s="17"/>
      <c r="G73" s="17"/>
      <c r="H73" s="17"/>
      <c r="I73" s="17"/>
      <c r="J73" s="17"/>
    </row>
    <row r="74" spans="2:10" x14ac:dyDescent="0.4">
      <c r="F74" s="17"/>
      <c r="G74" s="17"/>
      <c r="H74" s="17"/>
      <c r="I74" s="17"/>
      <c r="J74" s="17"/>
    </row>
    <row r="75" spans="2:10" x14ac:dyDescent="0.4">
      <c r="B75" s="11"/>
      <c r="C75" s="12"/>
      <c r="D75" s="11"/>
      <c r="E75" s="13" t="s">
        <v>73</v>
      </c>
      <c r="F75" s="18"/>
      <c r="G75" s="18"/>
      <c r="H75" s="18"/>
      <c r="I75" s="18"/>
      <c r="J75" s="18"/>
    </row>
  </sheetData>
  <sheetProtection algorithmName="SHA-512" hashValue="34M3kklE7aZUWKsK0L+5SdCxNE0/vmDPeWhNbaWhjY6JgA0WZjXZtTOy7g3zVTEBUYl8MMKgwT5bvC7EbjMBNA==" saltValue="gc322VF5PU84gSa666f2lA==" spinCount="100000" sheet="1" objects="1" scenarios="1"/>
  <mergeCells count="8">
    <mergeCell ref="F66:J75"/>
    <mergeCell ref="H9:J9"/>
    <mergeCell ref="H10:J10"/>
    <mergeCell ref="H11:J11"/>
    <mergeCell ref="H12:J12"/>
    <mergeCell ref="H14:J14"/>
    <mergeCell ref="F59:J65"/>
    <mergeCell ref="H13:J13"/>
  </mergeCells>
  <hyperlinks>
    <hyperlink ref="H13" r:id="rId1" xr:uid="{83CFCD2F-BD2C-4BEC-B507-CAE54CF96611}"/>
    <hyperlink ref="H14" r:id="rId2" xr:uid="{71A96487-F06E-4720-BA12-6D65A854703C}"/>
  </hyperlinks>
  <pageMargins left="0.59055118110236227" right="0.39370078740157483" top="0.39370078740157483" bottom="0.39370078740157483" header="0" footer="0"/>
  <pageSetup paperSize="9" orientation="portrait" horizontalDpi="0" verticalDpi="0" r:id="rId3"/>
  <drawing r:id="rId4"/>
  <legacyDrawing r:id="rId5"/>
  <oleObjects>
    <mc:AlternateContent xmlns:mc="http://schemas.openxmlformats.org/markup-compatibility/2006">
      <mc:Choice Requires="x14">
        <oleObject progId="CorelDESIGNER.Graphic.17" shapeId="1025" r:id="rId6">
          <objectPr defaultSize="0" autoPict="0" r:id="rId7">
            <anchor moveWithCells="1" sizeWithCells="1">
              <from>
                <xdr:col>7</xdr:col>
                <xdr:colOff>261257</xdr:colOff>
                <xdr:row>14</xdr:row>
                <xdr:rowOff>81643</xdr:rowOff>
              </from>
              <to>
                <xdr:col>9</xdr:col>
                <xdr:colOff>391886</xdr:colOff>
                <xdr:row>21</xdr:row>
                <xdr:rowOff>43543</xdr:rowOff>
              </to>
            </anchor>
          </objectPr>
        </oleObject>
      </mc:Choice>
      <mc:Fallback>
        <oleObject progId="CorelDESIGNER.Graphic.17" shapeId="1025" r:id="rId6"/>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HR-Systems</vt:lpstr>
      <vt:lpstr>'HR-Systems'!Druckbereich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Zeller</dc:creator>
  <cp:lastModifiedBy>Marin Zeller</cp:lastModifiedBy>
  <cp:lastPrinted>2024-12-16T06:07:36Z</cp:lastPrinted>
  <dcterms:created xsi:type="dcterms:W3CDTF">2024-12-13T11:53:18Z</dcterms:created>
  <dcterms:modified xsi:type="dcterms:W3CDTF">2024-12-16T06:58:53Z</dcterms:modified>
</cp:coreProperties>
</file>